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2T2\Documents\- I2T2\- Convocatorias\2023\Estimulo al Emprendimiento\"/>
    </mc:Choice>
  </mc:AlternateContent>
  <xr:revisionPtr revIDLastSave="0" documentId="13_ncr:1_{5B9C4793-CBD3-44B0-9B89-DF35203D5B80}" xr6:coauthVersionLast="47" xr6:coauthVersionMax="47" xr10:uidLastSave="{00000000-0000-0000-0000-000000000000}"/>
  <bookViews>
    <workbookView xWindow="-120" yWindow="-120" windowWidth="29040" windowHeight="16440" activeTab="1" xr2:uid="{0CAB456E-8EEC-4FC6-B012-BC29596283D0}"/>
  </bookViews>
  <sheets>
    <sheet name="Tarifas Nanotecnologia" sheetId="1" r:id="rId1"/>
    <sheet name="Tarifas Biotecnologi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7" i="2" l="1"/>
  <c r="D32" i="2"/>
  <c r="D28" i="2"/>
  <c r="D27" i="2"/>
  <c r="D21" i="2"/>
  <c r="D17" i="2"/>
  <c r="D16" i="2"/>
  <c r="D15" i="2"/>
  <c r="D6" i="2"/>
  <c r="D48" i="1" l="1"/>
  <c r="D40" i="1"/>
  <c r="D39" i="1"/>
  <c r="D38" i="1"/>
  <c r="D37" i="1"/>
  <c r="D34" i="1"/>
  <c r="D33" i="1"/>
  <c r="D31" i="1"/>
  <c r="D30" i="1"/>
  <c r="D28" i="1"/>
  <c r="D26" i="1"/>
  <c r="D24" i="1"/>
  <c r="D17" i="1"/>
  <c r="D16" i="1"/>
  <c r="D15" i="1"/>
  <c r="D14" i="1"/>
  <c r="D13" i="1"/>
  <c r="D12" i="1"/>
  <c r="D11" i="1"/>
  <c r="D10" i="1"/>
  <c r="D8" i="1"/>
  <c r="D7" i="1"/>
  <c r="D6" i="1"/>
  <c r="D4" i="1"/>
  <c r="D3" i="1"/>
  <c r="D27" i="1" l="1"/>
  <c r="D35" i="1"/>
</calcChain>
</file>

<file path=xl/sharedStrings.xml><?xml version="1.0" encoding="utf-8"?>
<sst xmlns="http://schemas.openxmlformats.org/spreadsheetml/2006/main" count="223" uniqueCount="117">
  <si>
    <t>Plataformas</t>
  </si>
  <si>
    <t>Unidad</t>
  </si>
  <si>
    <t>Laboratorio de Evaluación y Desempeño (caracterización)</t>
  </si>
  <si>
    <t>Cámara de Intemperismo (xenón)</t>
  </si>
  <si>
    <t>Por día</t>
  </si>
  <si>
    <t>Cámara de Intemperismo (UV)</t>
  </si>
  <si>
    <t>Cámara de Intemperismo (UV) Paquete 500h</t>
  </si>
  <si>
    <t>Paquete 500 horas</t>
  </si>
  <si>
    <t>Prensa Hidráulica con placas de calentamiento (12 ton 300°C)</t>
  </si>
  <si>
    <t>Uso por hora</t>
  </si>
  <si>
    <t>Por muestra</t>
  </si>
  <si>
    <t>Caracterización eléctrica - resistividad en superficies método de las 4 puntas</t>
  </si>
  <si>
    <t>Caracterización mecánica Máquina Universal (tensión, compresión, flexión)</t>
  </si>
  <si>
    <t>Por muestra 5 rep</t>
  </si>
  <si>
    <t>Impactómetro</t>
  </si>
  <si>
    <t>Microscópio óptico (campo claro en luz reflejada y trasmitida)</t>
  </si>
  <si>
    <t>Pruebas de viscosidad por reología</t>
  </si>
  <si>
    <t>Determinación de Indice de Fluidez</t>
  </si>
  <si>
    <t xml:space="preserve">Espectroscopía UV y Visible de sólidos y líquidos </t>
  </si>
  <si>
    <t>Espectroscopía Infraroja por transformada de Fourier (FT-IR)  
(Transmision, preparacion de muestra)</t>
  </si>
  <si>
    <t>Espectroscopía Infraroja por transformada de Fourier (FT-IR) - (ATR)</t>
  </si>
  <si>
    <t>Determinación de espesor de película delgada (filmetrics)</t>
  </si>
  <si>
    <t>Determinación de densidad de sólidos</t>
  </si>
  <si>
    <t>Determación de Turbidez</t>
  </si>
  <si>
    <t>Uso de Termobalanza</t>
  </si>
  <si>
    <t>por muestra</t>
  </si>
  <si>
    <t>Laboratorio de Microbiología</t>
  </si>
  <si>
    <t>Campana de flujo laminar</t>
  </si>
  <si>
    <t>Incubadora de bacterias</t>
  </si>
  <si>
    <t>Horno de secado</t>
  </si>
  <si>
    <t>Uso de frigobar</t>
  </si>
  <si>
    <t>Uso de autoclave</t>
  </si>
  <si>
    <t xml:space="preserve"> Nanocompuestos</t>
  </si>
  <si>
    <t>Uso de extrusor NFM (15Kg/hora)</t>
  </si>
  <si>
    <t>Uso de extrusor Rondol (100g/hora)</t>
  </si>
  <si>
    <t>Uso de inyectora de 5g ( 5 probetas)</t>
  </si>
  <si>
    <t>Uso de inyectora de 5g ( 10 probetas)</t>
  </si>
  <si>
    <t>Trituradora AEC</t>
  </si>
  <si>
    <t>Uso de filtro prensa</t>
  </si>
  <si>
    <t>Tratamiento térmico en mufla o estufa 1 pie cúbico</t>
  </si>
  <si>
    <t>Por dia</t>
  </si>
  <si>
    <t xml:space="preserve">Determinación de Cenizas en Plásticos </t>
  </si>
  <si>
    <t xml:space="preserve">Uso de reactor autoclave 100 L Ricsa </t>
  </si>
  <si>
    <t>Uso de baño ultrasónico de 90 L</t>
  </si>
  <si>
    <t>Proceso Vía Húmeda</t>
  </si>
  <si>
    <t>Evaluación de pH</t>
  </si>
  <si>
    <t>Determinación de Oxigeno disuelto</t>
  </si>
  <si>
    <t>Uso de reactores 3 de 100L</t>
  </si>
  <si>
    <t>Proceso Fisicoquímico</t>
  </si>
  <si>
    <t>Uso de Tanque de dispersión Jaygo 200L</t>
  </si>
  <si>
    <t>Determinación de tamaño de partícula (microtrac zetatrac)</t>
  </si>
  <si>
    <t xml:space="preserve">Por Muestra </t>
  </si>
  <si>
    <t>Cribado de polvos en Tamizadora de 4 etapas</t>
  </si>
  <si>
    <t>Determinación de tamaño de partícula y potencial Z (en caso de uso del molino Netzsh)</t>
  </si>
  <si>
    <t>General</t>
  </si>
  <si>
    <t>Uso de instalaciones para desarrollo de modelo de negocios</t>
  </si>
  <si>
    <t>Por mes</t>
  </si>
  <si>
    <t>Uso de instalaciones para desarrollos cientificos y técnologicos</t>
  </si>
  <si>
    <t>Desarrollo de proyectos por parte del técnico</t>
  </si>
  <si>
    <t>Capacitación en el uso de equipo menor</t>
  </si>
  <si>
    <t>Capacitación en el uso de equipo mayor</t>
  </si>
  <si>
    <t>Asesoría técnico-científica en el desarrollo de proyectos</t>
  </si>
  <si>
    <t>Mentoría para el desarrollo de proyectos</t>
  </si>
  <si>
    <t xml:space="preserve">Uso de Molino de alta enrgía Simoloyer </t>
  </si>
  <si>
    <t>Uso de reactor de particulas Nanocoloides</t>
  </si>
  <si>
    <t>Tarifa</t>
  </si>
  <si>
    <t>Equipo / Servicio</t>
  </si>
  <si>
    <t>Hora de Uso</t>
  </si>
  <si>
    <t>2ª Hora de uso en adelante</t>
  </si>
  <si>
    <t>Planta Piloto de Producción</t>
  </si>
  <si>
    <t>Bioproceso en biorreactor airlift 5  L</t>
  </si>
  <si>
    <t>Bioproceso en biorreactor de 7 L</t>
  </si>
  <si>
    <t>Bioproceso en bioreactor de 40 L</t>
  </si>
  <si>
    <t>Bioproceso en biorreactor de 140 L</t>
  </si>
  <si>
    <t>Autoclave</t>
  </si>
  <si>
    <t>Uso por ciclo de esterilización</t>
  </si>
  <si>
    <t/>
  </si>
  <si>
    <t xml:space="preserve">Centrífuga continua </t>
  </si>
  <si>
    <t xml:space="preserve">Laboratorio de Separación </t>
  </si>
  <si>
    <t>Uso de liofilizadora</t>
  </si>
  <si>
    <t>Proceso de ultrafiltrado y microfiltración (unidad de ultrafiltración Sartorious)</t>
  </si>
  <si>
    <t xml:space="preserve">Proceso de filtración  a pequeña escala </t>
  </si>
  <si>
    <t>Incubación continua</t>
  </si>
  <si>
    <r>
      <t xml:space="preserve">Cámara de crecimiento de plantas (cámara de </t>
    </r>
    <r>
      <rPr>
        <i/>
        <sz val="16"/>
        <color theme="1"/>
        <rFont val="Arial"/>
        <family val="2"/>
      </rPr>
      <t>arabidopsis</t>
    </r>
    <r>
      <rPr>
        <sz val="16"/>
        <color theme="1"/>
        <rFont val="Arial"/>
        <family val="2"/>
      </rPr>
      <t>)</t>
    </r>
  </si>
  <si>
    <t>Centrifugación a alta velocidad 6 L / batch</t>
  </si>
  <si>
    <t xml:space="preserve">Uso de campana de bioseguridad </t>
  </si>
  <si>
    <t xml:space="preserve">balanza de humedad </t>
  </si>
  <si>
    <t>Incubadora de baja temperatura con agitación</t>
  </si>
  <si>
    <t>Centrifuga de mesa refrigerada</t>
  </si>
  <si>
    <t xml:space="preserve">Campana de flujo laminar </t>
  </si>
  <si>
    <r>
      <t>Incubadora de CO</t>
    </r>
    <r>
      <rPr>
        <vertAlign val="subscript"/>
        <sz val="16"/>
        <color theme="1"/>
        <rFont val="Arial"/>
        <family val="2"/>
      </rPr>
      <t>2</t>
    </r>
  </si>
  <si>
    <t>Uso pro hora</t>
  </si>
  <si>
    <t>Incubadora Bacterias</t>
  </si>
  <si>
    <t>Incubadora con agitación (shaker)</t>
  </si>
  <si>
    <t xml:space="preserve">Uso por  hora </t>
  </si>
  <si>
    <t>Laboratorio de Análisis</t>
  </si>
  <si>
    <t>Baño ultrasonico</t>
  </si>
  <si>
    <t xml:space="preserve">Procesador ultrasonico </t>
  </si>
  <si>
    <t>Balanza microanalitica</t>
  </si>
  <si>
    <t>Cromatografia FPLC</t>
  </si>
  <si>
    <t>Cromatografía HPLC</t>
  </si>
  <si>
    <t>Lector de escaneo espectral</t>
  </si>
  <si>
    <t>Refrigerador 4°C</t>
  </si>
  <si>
    <t>Usopor hora</t>
  </si>
  <si>
    <t>Congelador -20°C</t>
  </si>
  <si>
    <t>Congelador -86°C</t>
  </si>
  <si>
    <t xml:space="preserve">uso por hora </t>
  </si>
  <si>
    <t>UltraCongelador -150°C</t>
  </si>
  <si>
    <t>Espectofotometro UV-Vis</t>
  </si>
  <si>
    <t>General Instalaciones</t>
  </si>
  <si>
    <t>Uso por mes</t>
  </si>
  <si>
    <t>Uso de instalaciones para desarrollos científicos y tecnológicos</t>
  </si>
  <si>
    <t>General Técnico</t>
  </si>
  <si>
    <t>Mentoría para desarrollo de proyectos</t>
  </si>
  <si>
    <t>Plataforma</t>
  </si>
  <si>
    <t>Segunda Etapa</t>
  </si>
  <si>
    <t>Funcionalización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</si>
</sst>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* #,##0_-;\-&quot;$&quot;* #,##0_-;_-&quot;$&quot;* &quot;-&quot;_-;_-@_-"/>
    <numFmt numFmtId="44" formatCode="_-&quot;$&quot;* #,##0.00_-;\-&quot;$&quot;* #,##0.00_-;_-&quot;$&quot;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b/>
      <sz val="18"/>
      <color theme="0"/>
      <name val="Arial"/>
      <family val="2"/>
    </font>
    <font>
      <sz val="18"/>
      <color theme="1"/>
      <name val="Arial"/>
      <family val="2"/>
    </font>
    <font>
      <sz val="16"/>
      <color theme="1"/>
      <name val="Arial"/>
      <family val="2"/>
    </font>
    <font>
      <i/>
      <sz val="16"/>
      <color theme="1"/>
      <name val="Arial"/>
      <family val="2"/>
    </font>
    <font>
      <vertAlign val="subscript"/>
      <sz val="16"/>
      <color theme="1"/>
      <name val="Arial"/>
      <family val="2"/>
    </font>
    <font>
      <b/>
      <sz val="1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ED1C24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68">
    <xf numFmtId="0" fontId="0" fillId="0" borderId="0" xfId="0"/>
    <xf numFmtId="0" fontId="4" fillId="0" borderId="4" xfId="2" applyFont="1" applyBorder="1" applyAlignment="1">
      <alignment vertical="center" wrapText="1"/>
    </xf>
    <xf numFmtId="0" fontId="4" fillId="0" borderId="5" xfId="2" applyFont="1" applyBorder="1" applyAlignment="1">
      <alignment vertical="center"/>
    </xf>
    <xf numFmtId="42" fontId="4" fillId="0" borderId="5" xfId="2" applyNumberFormat="1" applyFont="1" applyBorder="1" applyAlignment="1">
      <alignment vertical="center"/>
    </xf>
    <xf numFmtId="0" fontId="4" fillId="0" borderId="7" xfId="2" applyFont="1" applyBorder="1" applyAlignment="1">
      <alignment vertical="center" wrapText="1"/>
    </xf>
    <xf numFmtId="0" fontId="4" fillId="0" borderId="8" xfId="2" applyFont="1" applyBorder="1" applyAlignment="1">
      <alignment vertical="center"/>
    </xf>
    <xf numFmtId="42" fontId="4" fillId="0" borderId="8" xfId="2" applyNumberFormat="1" applyFont="1" applyBorder="1" applyAlignment="1">
      <alignment vertical="center"/>
    </xf>
    <xf numFmtId="0" fontId="4" fillId="0" borderId="10" xfId="2" applyFont="1" applyBorder="1" applyAlignment="1">
      <alignment vertical="center" wrapText="1"/>
    </xf>
    <xf numFmtId="0" fontId="4" fillId="0" borderId="11" xfId="2" applyFont="1" applyBorder="1" applyAlignment="1">
      <alignment vertical="center"/>
    </xf>
    <xf numFmtId="42" fontId="4" fillId="0" borderId="11" xfId="2" applyNumberFormat="1" applyFont="1" applyBorder="1" applyAlignment="1">
      <alignment vertical="center"/>
    </xf>
    <xf numFmtId="0" fontId="5" fillId="0" borderId="7" xfId="2" applyFont="1" applyBorder="1" applyAlignment="1">
      <alignment vertical="center" wrapText="1"/>
    </xf>
    <xf numFmtId="0" fontId="5" fillId="0" borderId="8" xfId="2" applyFont="1" applyBorder="1" applyAlignment="1">
      <alignment vertical="center"/>
    </xf>
    <xf numFmtId="42" fontId="5" fillId="0" borderId="8" xfId="2" applyNumberFormat="1" applyFont="1" applyBorder="1" applyAlignment="1">
      <alignment vertical="center"/>
    </xf>
    <xf numFmtId="0" fontId="5" fillId="0" borderId="10" xfId="2" applyFont="1" applyBorder="1" applyAlignment="1">
      <alignment vertical="center" wrapText="1"/>
    </xf>
    <xf numFmtId="0" fontId="5" fillId="0" borderId="11" xfId="2" applyFont="1" applyBorder="1" applyAlignment="1">
      <alignment vertical="center"/>
    </xf>
    <xf numFmtId="42" fontId="5" fillId="0" borderId="11" xfId="2" applyNumberFormat="1" applyFont="1" applyBorder="1" applyAlignment="1">
      <alignment vertical="center"/>
    </xf>
    <xf numFmtId="0" fontId="5" fillId="0" borderId="12" xfId="2" applyFont="1" applyBorder="1" applyAlignment="1">
      <alignment vertical="center" wrapText="1"/>
    </xf>
    <xf numFmtId="0" fontId="4" fillId="0" borderId="12" xfId="2" applyFont="1" applyBorder="1" applyAlignment="1">
      <alignment vertical="center" wrapText="1"/>
    </xf>
    <xf numFmtId="0" fontId="5" fillId="0" borderId="13" xfId="2" applyFont="1" applyBorder="1" applyAlignment="1">
      <alignment vertical="center" wrapText="1"/>
    </xf>
    <xf numFmtId="0" fontId="4" fillId="0" borderId="14" xfId="2" applyFont="1" applyBorder="1" applyAlignment="1">
      <alignment vertical="center" wrapText="1"/>
    </xf>
    <xf numFmtId="0" fontId="4" fillId="0" borderId="15" xfId="2" applyFont="1" applyBorder="1" applyAlignment="1">
      <alignment vertical="center"/>
    </xf>
    <xf numFmtId="0" fontId="4" fillId="0" borderId="16" xfId="2" applyFont="1" applyBorder="1" applyAlignment="1">
      <alignment vertical="center" wrapText="1"/>
    </xf>
    <xf numFmtId="0" fontId="4" fillId="0" borderId="17" xfId="2" applyFont="1" applyBorder="1" applyAlignment="1">
      <alignment vertical="center"/>
    </xf>
    <xf numFmtId="42" fontId="4" fillId="0" borderId="17" xfId="2" applyNumberFormat="1" applyFont="1" applyBorder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8" fillId="0" borderId="19" xfId="0" applyFont="1" applyBorder="1" applyAlignment="1">
      <alignment vertical="center"/>
    </xf>
    <xf numFmtId="0" fontId="8" fillId="0" borderId="19" xfId="0" applyFont="1" applyBorder="1" applyAlignment="1">
      <alignment horizontal="left"/>
    </xf>
    <xf numFmtId="42" fontId="8" fillId="0" borderId="19" xfId="1" applyNumberFormat="1" applyFont="1" applyFill="1" applyBorder="1"/>
    <xf numFmtId="0" fontId="8" fillId="0" borderId="19" xfId="0" applyFont="1" applyBorder="1" applyAlignment="1">
      <alignment horizontal="left" wrapText="1"/>
    </xf>
    <xf numFmtId="42" fontId="8" fillId="0" borderId="19" xfId="1" applyNumberFormat="1" applyFont="1" applyFill="1" applyBorder="1" applyAlignment="1">
      <alignment horizontal="center" vertical="center"/>
    </xf>
    <xf numFmtId="42" fontId="8" fillId="4" borderId="12" xfId="1" applyNumberFormat="1" applyFont="1" applyFill="1" applyBorder="1" applyAlignment="1">
      <alignment vertical="center"/>
    </xf>
    <xf numFmtId="42" fontId="8" fillId="4" borderId="7" xfId="1" applyNumberFormat="1" applyFont="1" applyFill="1" applyBorder="1" applyAlignment="1">
      <alignment vertical="center"/>
    </xf>
    <xf numFmtId="0" fontId="8" fillId="0" borderId="21" xfId="0" applyFont="1" applyBorder="1" applyAlignment="1">
      <alignment vertical="center" wrapText="1"/>
    </xf>
    <xf numFmtId="0" fontId="8" fillId="0" borderId="21" xfId="0" applyFont="1" applyBorder="1" applyAlignment="1">
      <alignment horizontal="left"/>
    </xf>
    <xf numFmtId="42" fontId="8" fillId="0" borderId="21" xfId="1" applyNumberFormat="1" applyFont="1" applyFill="1" applyBorder="1"/>
    <xf numFmtId="0" fontId="8" fillId="0" borderId="19" xfId="0" applyFont="1" applyBorder="1" applyAlignment="1">
      <alignment horizontal="justify" vertical="center"/>
    </xf>
    <xf numFmtId="0" fontId="8" fillId="0" borderId="19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 wrapText="1"/>
    </xf>
    <xf numFmtId="0" fontId="8" fillId="0" borderId="22" xfId="0" applyFont="1" applyBorder="1" applyAlignment="1">
      <alignment vertical="center"/>
    </xf>
    <xf numFmtId="0" fontId="8" fillId="0" borderId="22" xfId="0" applyFont="1" applyBorder="1" applyAlignment="1">
      <alignment horizontal="left"/>
    </xf>
    <xf numFmtId="42" fontId="8" fillId="0" borderId="22" xfId="1" applyNumberFormat="1" applyFont="1" applyFill="1" applyBorder="1"/>
    <xf numFmtId="0" fontId="8" fillId="0" borderId="21" xfId="0" applyFont="1" applyBorder="1" applyAlignment="1">
      <alignment vertical="center"/>
    </xf>
    <xf numFmtId="0" fontId="8" fillId="0" borderId="21" xfId="0" applyFont="1" applyBorder="1" applyAlignment="1">
      <alignment horizontal="left" wrapText="1"/>
    </xf>
    <xf numFmtId="42" fontId="8" fillId="0" borderId="19" xfId="0" applyNumberFormat="1" applyFont="1" applyBorder="1" applyAlignment="1">
      <alignment vertical="center"/>
    </xf>
    <xf numFmtId="42" fontId="8" fillId="0" borderId="21" xfId="1" applyNumberFormat="1" applyFont="1" applyFill="1" applyBorder="1" applyAlignment="1">
      <alignment vertical="center"/>
    </xf>
    <xf numFmtId="0" fontId="8" fillId="0" borderId="22" xfId="0" applyFont="1" applyBorder="1" applyAlignment="1">
      <alignment vertical="center" wrapText="1"/>
    </xf>
    <xf numFmtId="42" fontId="8" fillId="0" borderId="22" xfId="1" applyNumberFormat="1" applyFont="1" applyFill="1" applyBorder="1" applyAlignment="1">
      <alignment vertical="center"/>
    </xf>
    <xf numFmtId="42" fontId="8" fillId="4" borderId="12" xfId="0" applyNumberFormat="1" applyFont="1" applyFill="1" applyBorder="1" applyAlignment="1">
      <alignment vertical="center"/>
    </xf>
    <xf numFmtId="42" fontId="8" fillId="4" borderId="7" xfId="0" applyNumberFormat="1" applyFont="1" applyFill="1" applyBorder="1" applyAlignment="1">
      <alignment vertical="center"/>
    </xf>
    <xf numFmtId="42" fontId="8" fillId="0" borderId="21" xfId="0" applyNumberFormat="1" applyFont="1" applyBorder="1" applyAlignment="1">
      <alignment vertical="center"/>
    </xf>
    <xf numFmtId="0" fontId="8" fillId="0" borderId="19" xfId="0" applyFont="1" applyBorder="1"/>
    <xf numFmtId="0" fontId="8" fillId="0" borderId="26" xfId="0" applyFont="1" applyBorder="1" applyAlignment="1">
      <alignment vertical="center" wrapText="1"/>
    </xf>
    <xf numFmtId="0" fontId="8" fillId="0" borderId="26" xfId="0" applyFont="1" applyBorder="1" applyAlignment="1">
      <alignment vertical="center"/>
    </xf>
    <xf numFmtId="42" fontId="8" fillId="0" borderId="26" xfId="1" applyNumberFormat="1" applyFont="1" applyFill="1" applyBorder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 wrapText="1"/>
    </xf>
    <xf numFmtId="44" fontId="0" fillId="0" borderId="0" xfId="0" applyNumberFormat="1"/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</cellXfs>
  <cellStyles count="3">
    <cellStyle name="Currency" xfId="1" builtinId="4"/>
    <cellStyle name="Normal" xfId="0" builtinId="0"/>
    <cellStyle name="Normal 2" xfId="2" xr:uid="{BA05B872-D310-42B1-9139-1E33DD7606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F822B-CF78-4556-BAD5-59903C224115}">
  <dimension ref="A1:D49"/>
  <sheetViews>
    <sheetView topLeftCell="A29" zoomScale="99" workbookViewId="0">
      <selection activeCell="D41" sqref="D41:D42"/>
    </sheetView>
  </sheetViews>
  <sheetFormatPr defaultRowHeight="15" x14ac:dyDescent="0.25"/>
  <cols>
    <col min="1" max="1" width="46.85546875" customWidth="1"/>
    <col min="2" max="2" width="77.28515625" customWidth="1"/>
    <col min="3" max="3" width="38.85546875" customWidth="1"/>
    <col min="4" max="4" width="19.5703125" customWidth="1"/>
  </cols>
  <sheetData>
    <row r="1" spans="1:4" ht="24" thickBot="1" x14ac:dyDescent="0.3">
      <c r="A1" s="55" t="s">
        <v>0</v>
      </c>
      <c r="B1" s="56" t="s">
        <v>66</v>
      </c>
      <c r="C1" s="57" t="s">
        <v>1</v>
      </c>
      <c r="D1" s="58" t="s">
        <v>65</v>
      </c>
    </row>
    <row r="2" spans="1:4" ht="21" x14ac:dyDescent="0.25">
      <c r="A2" s="60" t="s">
        <v>2</v>
      </c>
      <c r="B2" s="1" t="s">
        <v>3</v>
      </c>
      <c r="C2" s="2" t="s">
        <v>4</v>
      </c>
      <c r="D2" s="3">
        <v>1109</v>
      </c>
    </row>
    <row r="3" spans="1:4" ht="21" x14ac:dyDescent="0.25">
      <c r="A3" s="61"/>
      <c r="B3" s="4" t="s">
        <v>5</v>
      </c>
      <c r="C3" s="5" t="s">
        <v>4</v>
      </c>
      <c r="D3" s="6">
        <f>480*1.09</f>
        <v>523.20000000000005</v>
      </c>
    </row>
    <row r="4" spans="1:4" ht="21" x14ac:dyDescent="0.25">
      <c r="A4" s="61"/>
      <c r="B4" s="4" t="s">
        <v>6</v>
      </c>
      <c r="C4" s="5" t="s">
        <v>7</v>
      </c>
      <c r="D4" s="6">
        <f>(5914*1.5)*1.09</f>
        <v>9669.3900000000012</v>
      </c>
    </row>
    <row r="5" spans="1:4" ht="42" x14ac:dyDescent="0.25">
      <c r="A5" s="61"/>
      <c r="B5" s="4" t="s">
        <v>8</v>
      </c>
      <c r="C5" s="5" t="s">
        <v>9</v>
      </c>
      <c r="D5" s="6">
        <v>616</v>
      </c>
    </row>
    <row r="6" spans="1:4" ht="42" x14ac:dyDescent="0.25">
      <c r="A6" s="61"/>
      <c r="B6" s="4" t="s">
        <v>11</v>
      </c>
      <c r="C6" s="5" t="s">
        <v>10</v>
      </c>
      <c r="D6" s="6">
        <f>740*1.09</f>
        <v>806.6</v>
      </c>
    </row>
    <row r="7" spans="1:4" ht="42" x14ac:dyDescent="0.25">
      <c r="A7" s="61"/>
      <c r="B7" s="4" t="s">
        <v>12</v>
      </c>
      <c r="C7" s="5" t="s">
        <v>13</v>
      </c>
      <c r="D7" s="6">
        <f>789*1.09</f>
        <v>860.0100000000001</v>
      </c>
    </row>
    <row r="8" spans="1:4" ht="21" x14ac:dyDescent="0.25">
      <c r="A8" s="61"/>
      <c r="B8" s="4" t="s">
        <v>14</v>
      </c>
      <c r="C8" s="5" t="s">
        <v>13</v>
      </c>
      <c r="D8" s="6">
        <f>789*1.09</f>
        <v>860.0100000000001</v>
      </c>
    </row>
    <row r="9" spans="1:4" ht="42" x14ac:dyDescent="0.25">
      <c r="A9" s="61"/>
      <c r="B9" s="4" t="s">
        <v>15</v>
      </c>
      <c r="C9" s="5" t="s">
        <v>9</v>
      </c>
      <c r="D9" s="6">
        <v>200</v>
      </c>
    </row>
    <row r="10" spans="1:4" ht="21" x14ac:dyDescent="0.25">
      <c r="A10" s="61"/>
      <c r="B10" s="4" t="s">
        <v>16</v>
      </c>
      <c r="C10" s="5" t="s">
        <v>10</v>
      </c>
      <c r="D10" s="6">
        <f>492*1.09</f>
        <v>536.28000000000009</v>
      </c>
    </row>
    <row r="11" spans="1:4" ht="21" x14ac:dyDescent="0.25">
      <c r="A11" s="61"/>
      <c r="B11" s="4" t="s">
        <v>17</v>
      </c>
      <c r="C11" s="5" t="s">
        <v>10</v>
      </c>
      <c r="D11" s="6">
        <f>789*1.09</f>
        <v>860.0100000000001</v>
      </c>
    </row>
    <row r="12" spans="1:4" ht="21" x14ac:dyDescent="0.25">
      <c r="A12" s="61"/>
      <c r="B12" s="4" t="s">
        <v>18</v>
      </c>
      <c r="C12" s="5" t="s">
        <v>10</v>
      </c>
      <c r="D12" s="6">
        <f>444*1.09</f>
        <v>483.96000000000004</v>
      </c>
    </row>
    <row r="13" spans="1:4" ht="42" x14ac:dyDescent="0.25">
      <c r="A13" s="61"/>
      <c r="B13" s="4" t="s">
        <v>19</v>
      </c>
      <c r="C13" s="5" t="s">
        <v>10</v>
      </c>
      <c r="D13" s="6">
        <f>692*1.09</f>
        <v>754.28000000000009</v>
      </c>
    </row>
    <row r="14" spans="1:4" ht="42" x14ac:dyDescent="0.25">
      <c r="A14" s="61"/>
      <c r="B14" s="4" t="s">
        <v>20</v>
      </c>
      <c r="C14" s="5" t="s">
        <v>10</v>
      </c>
      <c r="D14" s="6">
        <f>592*1.09</f>
        <v>645.28000000000009</v>
      </c>
    </row>
    <row r="15" spans="1:4" ht="21" x14ac:dyDescent="0.25">
      <c r="A15" s="61"/>
      <c r="B15" s="4" t="s">
        <v>21</v>
      </c>
      <c r="C15" s="5" t="s">
        <v>10</v>
      </c>
      <c r="D15" s="6">
        <f>592*1.09</f>
        <v>645.28000000000009</v>
      </c>
    </row>
    <row r="16" spans="1:4" ht="21" x14ac:dyDescent="0.25">
      <c r="A16" s="61"/>
      <c r="B16" s="4" t="s">
        <v>22</v>
      </c>
      <c r="C16" s="5" t="s">
        <v>10</v>
      </c>
      <c r="D16" s="6">
        <f>474*1.09</f>
        <v>516.66000000000008</v>
      </c>
    </row>
    <row r="17" spans="1:4" ht="21" x14ac:dyDescent="0.25">
      <c r="A17" s="61"/>
      <c r="B17" s="4" t="s">
        <v>23</v>
      </c>
      <c r="C17" s="5" t="s">
        <v>10</v>
      </c>
      <c r="D17" s="6">
        <f>492*1.09</f>
        <v>536.28000000000009</v>
      </c>
    </row>
    <row r="18" spans="1:4" ht="21.75" thickBot="1" x14ac:dyDescent="0.3">
      <c r="A18" s="62"/>
      <c r="B18" s="7" t="s">
        <v>24</v>
      </c>
      <c r="C18" s="8" t="s">
        <v>25</v>
      </c>
      <c r="D18" s="9">
        <v>75</v>
      </c>
    </row>
    <row r="19" spans="1:4" ht="21" x14ac:dyDescent="0.25">
      <c r="A19" s="60" t="s">
        <v>26</v>
      </c>
      <c r="B19" s="1" t="s">
        <v>27</v>
      </c>
      <c r="C19" s="2" t="s">
        <v>9</v>
      </c>
      <c r="D19" s="3">
        <v>105</v>
      </c>
    </row>
    <row r="20" spans="1:4" ht="21" x14ac:dyDescent="0.25">
      <c r="A20" s="61"/>
      <c r="B20" s="10" t="s">
        <v>28</v>
      </c>
      <c r="C20" s="11" t="s">
        <v>9</v>
      </c>
      <c r="D20" s="6">
        <v>122</v>
      </c>
    </row>
    <row r="21" spans="1:4" ht="21" x14ac:dyDescent="0.25">
      <c r="A21" s="61"/>
      <c r="B21" s="10" t="s">
        <v>29</v>
      </c>
      <c r="C21" s="11" t="s">
        <v>9</v>
      </c>
      <c r="D21" s="12">
        <v>109</v>
      </c>
    </row>
    <row r="22" spans="1:4" ht="21" x14ac:dyDescent="0.25">
      <c r="A22" s="61"/>
      <c r="B22" s="10" t="s">
        <v>30</v>
      </c>
      <c r="C22" s="11" t="s">
        <v>9</v>
      </c>
      <c r="D22" s="12">
        <v>2</v>
      </c>
    </row>
    <row r="23" spans="1:4" ht="21.75" thickBot="1" x14ac:dyDescent="0.3">
      <c r="A23" s="62"/>
      <c r="B23" s="13" t="s">
        <v>31</v>
      </c>
      <c r="C23" s="14" t="s">
        <v>9</v>
      </c>
      <c r="D23" s="15">
        <v>119</v>
      </c>
    </row>
    <row r="24" spans="1:4" ht="21" x14ac:dyDescent="0.25">
      <c r="A24" s="60" t="s">
        <v>32</v>
      </c>
      <c r="B24" s="1" t="s">
        <v>33</v>
      </c>
      <c r="C24" s="2" t="s">
        <v>9</v>
      </c>
      <c r="D24" s="3">
        <f>1109*1.2</f>
        <v>1330.8</v>
      </c>
    </row>
    <row r="25" spans="1:4" ht="21" x14ac:dyDescent="0.25">
      <c r="A25" s="61"/>
      <c r="B25" s="4" t="s">
        <v>34</v>
      </c>
      <c r="C25" s="5" t="s">
        <v>9</v>
      </c>
      <c r="D25" s="6">
        <v>1232</v>
      </c>
    </row>
    <row r="26" spans="1:4" ht="21" x14ac:dyDescent="0.25">
      <c r="A26" s="61"/>
      <c r="B26" s="4" t="s">
        <v>35</v>
      </c>
      <c r="C26" s="5" t="s">
        <v>9</v>
      </c>
      <c r="D26" s="6">
        <f>430*1.09</f>
        <v>468.70000000000005</v>
      </c>
    </row>
    <row r="27" spans="1:4" ht="21" x14ac:dyDescent="0.25">
      <c r="A27" s="61"/>
      <c r="B27" s="4" t="s">
        <v>36</v>
      </c>
      <c r="C27" s="5" t="s">
        <v>9</v>
      </c>
      <c r="D27" s="6">
        <f>D26*2</f>
        <v>937.40000000000009</v>
      </c>
    </row>
    <row r="28" spans="1:4" ht="21.75" thickBot="1" x14ac:dyDescent="0.3">
      <c r="A28" s="62"/>
      <c r="B28" s="7" t="s">
        <v>37</v>
      </c>
      <c r="C28" s="8" t="s">
        <v>9</v>
      </c>
      <c r="D28" s="9">
        <f>320*1.09</f>
        <v>348.8</v>
      </c>
    </row>
    <row r="29" spans="1:4" ht="21" x14ac:dyDescent="0.25">
      <c r="A29" s="61" t="s">
        <v>116</v>
      </c>
      <c r="B29" s="10" t="s">
        <v>38</v>
      </c>
      <c r="C29" s="5" t="s">
        <v>4</v>
      </c>
      <c r="D29" s="6">
        <v>2464</v>
      </c>
    </row>
    <row r="30" spans="1:4" ht="21" x14ac:dyDescent="0.25">
      <c r="A30" s="61"/>
      <c r="B30" s="4" t="s">
        <v>39</v>
      </c>
      <c r="C30" s="5" t="s">
        <v>40</v>
      </c>
      <c r="D30" s="6">
        <f>789*1.09</f>
        <v>860.0100000000001</v>
      </c>
    </row>
    <row r="31" spans="1:4" ht="21" x14ac:dyDescent="0.25">
      <c r="A31" s="61"/>
      <c r="B31" s="4" t="s">
        <v>41</v>
      </c>
      <c r="C31" s="5" t="s">
        <v>10</v>
      </c>
      <c r="D31" s="6">
        <f>493*1.2</f>
        <v>591.6</v>
      </c>
    </row>
    <row r="32" spans="1:4" ht="21" x14ac:dyDescent="0.25">
      <c r="A32" s="61"/>
      <c r="B32" s="10" t="s">
        <v>42</v>
      </c>
      <c r="C32" s="5" t="s">
        <v>9</v>
      </c>
      <c r="D32" s="6">
        <v>370</v>
      </c>
    </row>
    <row r="33" spans="1:4" ht="21.75" thickBot="1" x14ac:dyDescent="0.3">
      <c r="A33" s="62"/>
      <c r="B33" s="13" t="s">
        <v>43</v>
      </c>
      <c r="C33" s="8" t="s">
        <v>9</v>
      </c>
      <c r="D33" s="9">
        <f>246*1.09</f>
        <v>268.14000000000004</v>
      </c>
    </row>
    <row r="34" spans="1:4" ht="21" x14ac:dyDescent="0.25">
      <c r="A34" s="61" t="s">
        <v>44</v>
      </c>
      <c r="B34" s="4" t="s">
        <v>45</v>
      </c>
      <c r="C34" s="5" t="s">
        <v>10</v>
      </c>
      <c r="D34" s="6">
        <f>186*1.09</f>
        <v>202.74</v>
      </c>
    </row>
    <row r="35" spans="1:4" ht="21" x14ac:dyDescent="0.25">
      <c r="A35" s="61"/>
      <c r="B35" s="4" t="s">
        <v>46</v>
      </c>
      <c r="C35" s="5" t="s">
        <v>10</v>
      </c>
      <c r="D35" s="6">
        <f>D34</f>
        <v>202.74</v>
      </c>
    </row>
    <row r="36" spans="1:4" ht="21.75" thickBot="1" x14ac:dyDescent="0.3">
      <c r="A36" s="62"/>
      <c r="B36" s="13" t="s">
        <v>47</v>
      </c>
      <c r="C36" s="8" t="s">
        <v>9</v>
      </c>
      <c r="D36" s="9">
        <v>370</v>
      </c>
    </row>
    <row r="37" spans="1:4" ht="21" x14ac:dyDescent="0.25">
      <c r="A37" s="61" t="s">
        <v>48</v>
      </c>
      <c r="B37" s="16" t="s">
        <v>49</v>
      </c>
      <c r="C37" s="5" t="s">
        <v>4</v>
      </c>
      <c r="D37" s="6">
        <f>D36</f>
        <v>370</v>
      </c>
    </row>
    <row r="38" spans="1:4" ht="21" x14ac:dyDescent="0.25">
      <c r="A38" s="61"/>
      <c r="B38" s="16" t="s">
        <v>50</v>
      </c>
      <c r="C38" s="11" t="s">
        <v>51</v>
      </c>
      <c r="D38" s="12">
        <f>558*1.09</f>
        <v>608.22</v>
      </c>
    </row>
    <row r="39" spans="1:4" ht="21" x14ac:dyDescent="0.25">
      <c r="A39" s="61"/>
      <c r="B39" s="17" t="s">
        <v>52</v>
      </c>
      <c r="C39" s="5" t="s">
        <v>9</v>
      </c>
      <c r="D39" s="6">
        <f>246*1.09</f>
        <v>268.14000000000004</v>
      </c>
    </row>
    <row r="40" spans="1:4" ht="42.75" thickBot="1" x14ac:dyDescent="0.3">
      <c r="A40" s="62"/>
      <c r="B40" s="18" t="s">
        <v>53</v>
      </c>
      <c r="C40" s="14" t="s">
        <v>4</v>
      </c>
      <c r="D40" s="15">
        <f>986*1.09</f>
        <v>1074.74</v>
      </c>
    </row>
    <row r="41" spans="1:4" ht="21" x14ac:dyDescent="0.25">
      <c r="A41" s="60" t="s">
        <v>54</v>
      </c>
      <c r="B41" s="19" t="s">
        <v>55</v>
      </c>
      <c r="C41" s="20" t="s">
        <v>56</v>
      </c>
      <c r="D41" s="6">
        <v>4032</v>
      </c>
    </row>
    <row r="42" spans="1:4" ht="42" x14ac:dyDescent="0.25">
      <c r="A42" s="61"/>
      <c r="B42" s="4" t="s">
        <v>57</v>
      </c>
      <c r="C42" s="5" t="s">
        <v>56</v>
      </c>
      <c r="D42" s="6">
        <v>13440</v>
      </c>
    </row>
    <row r="43" spans="1:4" ht="21" x14ac:dyDescent="0.25">
      <c r="A43" s="61"/>
      <c r="B43" s="4" t="s">
        <v>58</v>
      </c>
      <c r="C43" s="5" t="s">
        <v>9</v>
      </c>
      <c r="D43" s="6">
        <v>142</v>
      </c>
    </row>
    <row r="44" spans="1:4" ht="21" x14ac:dyDescent="0.25">
      <c r="A44" s="61"/>
      <c r="B44" s="4" t="s">
        <v>59</v>
      </c>
      <c r="C44" s="5" t="s">
        <v>9</v>
      </c>
      <c r="D44" s="6">
        <v>288</v>
      </c>
    </row>
    <row r="45" spans="1:4" ht="21" x14ac:dyDescent="0.25">
      <c r="A45" s="61"/>
      <c r="B45" s="4" t="s">
        <v>60</v>
      </c>
      <c r="C45" s="5" t="s">
        <v>9</v>
      </c>
      <c r="D45" s="6">
        <v>596</v>
      </c>
    </row>
    <row r="46" spans="1:4" ht="21" x14ac:dyDescent="0.25">
      <c r="A46" s="61"/>
      <c r="B46" s="4" t="s">
        <v>61</v>
      </c>
      <c r="C46" s="5" t="s">
        <v>9</v>
      </c>
      <c r="D46" s="6">
        <v>759</v>
      </c>
    </row>
    <row r="47" spans="1:4" ht="21.75" thickBot="1" x14ac:dyDescent="0.3">
      <c r="A47" s="61"/>
      <c r="B47" s="21" t="s">
        <v>62</v>
      </c>
      <c r="C47" s="22" t="s">
        <v>9</v>
      </c>
      <c r="D47" s="23">
        <v>243</v>
      </c>
    </row>
    <row r="48" spans="1:4" ht="21" x14ac:dyDescent="0.25">
      <c r="A48" s="60" t="s">
        <v>115</v>
      </c>
      <c r="B48" s="1" t="s">
        <v>63</v>
      </c>
      <c r="C48" s="2" t="s">
        <v>9</v>
      </c>
      <c r="D48" s="3">
        <f>370*1.3</f>
        <v>481</v>
      </c>
    </row>
    <row r="49" spans="1:4" ht="21.75" thickBot="1" x14ac:dyDescent="0.3">
      <c r="A49" s="62"/>
      <c r="B49" s="7" t="s">
        <v>64</v>
      </c>
      <c r="C49" s="8" t="s">
        <v>9</v>
      </c>
      <c r="D49" s="9">
        <v>370</v>
      </c>
    </row>
  </sheetData>
  <mergeCells count="8">
    <mergeCell ref="A41:A47"/>
    <mergeCell ref="A48:A49"/>
    <mergeCell ref="A2:A18"/>
    <mergeCell ref="A19:A23"/>
    <mergeCell ref="A24:A28"/>
    <mergeCell ref="A29:A33"/>
    <mergeCell ref="A34:A36"/>
    <mergeCell ref="A37:A4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89E51-B57C-4C8F-816C-3946EF626D94}">
  <dimension ref="A1:H46"/>
  <sheetViews>
    <sheetView tabSelected="1" topLeftCell="A17" zoomScale="87" workbookViewId="0">
      <selection activeCell="I31" sqref="I31"/>
    </sheetView>
  </sheetViews>
  <sheetFormatPr defaultRowHeight="15" x14ac:dyDescent="0.25"/>
  <cols>
    <col min="1" max="1" width="29.5703125" customWidth="1"/>
    <col min="2" max="2" width="64.140625" bestFit="1" customWidth="1"/>
    <col min="3" max="3" width="20.5703125" bestFit="1" customWidth="1"/>
    <col min="4" max="4" width="15.140625" bestFit="1" customWidth="1"/>
    <col min="5" max="5" width="26.28515625" bestFit="1" customWidth="1"/>
    <col min="7" max="7" width="11.42578125" bestFit="1" customWidth="1"/>
    <col min="8" max="8" width="9.85546875" bestFit="1" customWidth="1"/>
  </cols>
  <sheetData>
    <row r="1" spans="1:8" ht="46.5" x14ac:dyDescent="0.25">
      <c r="A1" s="24" t="s">
        <v>114</v>
      </c>
      <c r="B1" s="25" t="s">
        <v>66</v>
      </c>
      <c r="C1" s="24" t="s">
        <v>1</v>
      </c>
      <c r="D1" s="25" t="s">
        <v>67</v>
      </c>
      <c r="E1" s="25" t="s">
        <v>68</v>
      </c>
    </row>
    <row r="2" spans="1:8" ht="20.25" x14ac:dyDescent="0.3">
      <c r="A2" s="66" t="s">
        <v>69</v>
      </c>
      <c r="B2" s="26" t="s">
        <v>70</v>
      </c>
      <c r="C2" s="27" t="s">
        <v>9</v>
      </c>
      <c r="D2" s="28">
        <v>396.48</v>
      </c>
      <c r="E2" s="28">
        <v>133.28</v>
      </c>
      <c r="G2" s="59"/>
      <c r="H2" s="59"/>
    </row>
    <row r="3" spans="1:8" ht="20.25" x14ac:dyDescent="0.3">
      <c r="A3" s="66"/>
      <c r="B3" s="26" t="s">
        <v>71</v>
      </c>
      <c r="C3" s="27" t="s">
        <v>9</v>
      </c>
      <c r="D3" s="28">
        <v>605.92000000000007</v>
      </c>
      <c r="E3" s="28">
        <v>322.56000000000006</v>
      </c>
    </row>
    <row r="4" spans="1:8" ht="20.25" x14ac:dyDescent="0.3">
      <c r="A4" s="66"/>
      <c r="B4" s="26" t="s">
        <v>72</v>
      </c>
      <c r="C4" s="27" t="s">
        <v>9</v>
      </c>
      <c r="D4" s="28">
        <v>1076.3200000000002</v>
      </c>
      <c r="E4" s="28">
        <v>359.52000000000004</v>
      </c>
    </row>
    <row r="5" spans="1:8" ht="20.25" x14ac:dyDescent="0.3">
      <c r="A5" s="66"/>
      <c r="B5" s="26" t="s">
        <v>73</v>
      </c>
      <c r="C5" s="27" t="s">
        <v>9</v>
      </c>
      <c r="D5" s="28">
        <v>1184.96</v>
      </c>
      <c r="E5" s="28">
        <v>501.76000000000005</v>
      </c>
    </row>
    <row r="6" spans="1:8" ht="60.75" x14ac:dyDescent="0.3">
      <c r="A6" s="66"/>
      <c r="B6" s="26" t="s">
        <v>74</v>
      </c>
      <c r="C6" s="29" t="s">
        <v>75</v>
      </c>
      <c r="D6" s="30">
        <f>119*1.09</f>
        <v>129.71</v>
      </c>
      <c r="E6" s="30" t="s">
        <v>76</v>
      </c>
    </row>
    <row r="7" spans="1:8" ht="20.25" x14ac:dyDescent="0.3">
      <c r="A7" s="66"/>
      <c r="B7" s="26" t="s">
        <v>77</v>
      </c>
      <c r="C7" s="27" t="s">
        <v>9</v>
      </c>
      <c r="D7" s="28">
        <v>212.8</v>
      </c>
      <c r="E7" s="28">
        <v>112.00000000000001</v>
      </c>
    </row>
    <row r="8" spans="1:8" ht="20.25" x14ac:dyDescent="0.25">
      <c r="A8" s="31" t="s">
        <v>76</v>
      </c>
      <c r="B8" s="32"/>
      <c r="C8" s="32"/>
      <c r="D8" s="32"/>
      <c r="E8" s="32"/>
    </row>
    <row r="9" spans="1:8" ht="20.25" x14ac:dyDescent="0.3">
      <c r="A9" s="67" t="s">
        <v>78</v>
      </c>
      <c r="B9" s="33" t="s">
        <v>79</v>
      </c>
      <c r="C9" s="34" t="s">
        <v>9</v>
      </c>
      <c r="D9" s="35">
        <v>185.92000000000002</v>
      </c>
      <c r="E9" s="35">
        <v>82.88000000000001</v>
      </c>
    </row>
    <row r="10" spans="1:8" ht="40.5" x14ac:dyDescent="0.3">
      <c r="A10" s="67"/>
      <c r="B10" s="36" t="s">
        <v>80</v>
      </c>
      <c r="C10" s="37" t="s">
        <v>9</v>
      </c>
      <c r="D10" s="28">
        <v>180.32000000000002</v>
      </c>
      <c r="E10" s="28">
        <v>84.000000000000014</v>
      </c>
    </row>
    <row r="11" spans="1:8" ht="20.25" x14ac:dyDescent="0.3">
      <c r="A11" s="67"/>
      <c r="B11" s="26" t="s">
        <v>81</v>
      </c>
      <c r="C11" s="27" t="s">
        <v>9</v>
      </c>
      <c r="D11" s="28">
        <v>128.80000000000001</v>
      </c>
      <c r="E11" s="28">
        <v>31.360000000000003</v>
      </c>
    </row>
    <row r="12" spans="1:8" ht="20.25" x14ac:dyDescent="0.3">
      <c r="A12" s="67"/>
      <c r="B12" s="26" t="s">
        <v>82</v>
      </c>
      <c r="C12" s="27" t="s">
        <v>9</v>
      </c>
      <c r="D12" s="28">
        <v>147.84</v>
      </c>
      <c r="E12" s="28">
        <v>47.040000000000006</v>
      </c>
    </row>
    <row r="13" spans="1:8" ht="40.5" x14ac:dyDescent="0.3">
      <c r="A13" s="67"/>
      <c r="B13" s="38" t="s">
        <v>83</v>
      </c>
      <c r="C13" s="27" t="s">
        <v>9</v>
      </c>
      <c r="D13" s="28">
        <v>153.44000000000003</v>
      </c>
      <c r="E13" s="28">
        <v>51.52</v>
      </c>
    </row>
    <row r="14" spans="1:8" ht="20.25" x14ac:dyDescent="0.3">
      <c r="A14" s="67"/>
      <c r="B14" s="26" t="s">
        <v>84</v>
      </c>
      <c r="C14" s="27" t="s">
        <v>9</v>
      </c>
      <c r="D14" s="28">
        <v>230</v>
      </c>
      <c r="E14" s="28" t="s">
        <v>76</v>
      </c>
    </row>
    <row r="15" spans="1:8" ht="20.25" x14ac:dyDescent="0.3">
      <c r="A15" s="67"/>
      <c r="B15" s="26" t="s">
        <v>85</v>
      </c>
      <c r="C15" s="27" t="s">
        <v>9</v>
      </c>
      <c r="D15" s="28">
        <f>120*1.09</f>
        <v>130.80000000000001</v>
      </c>
      <c r="E15" s="28" t="s">
        <v>76</v>
      </c>
    </row>
    <row r="16" spans="1:8" ht="20.25" x14ac:dyDescent="0.3">
      <c r="A16" s="67"/>
      <c r="B16" s="26" t="s">
        <v>29</v>
      </c>
      <c r="C16" s="27" t="s">
        <v>9</v>
      </c>
      <c r="D16" s="28">
        <f>100*1.09</f>
        <v>109.00000000000001</v>
      </c>
      <c r="E16" s="28" t="s">
        <v>76</v>
      </c>
    </row>
    <row r="17" spans="1:5" ht="20.25" x14ac:dyDescent="0.3">
      <c r="A17" s="67"/>
      <c r="B17" s="39" t="s">
        <v>86</v>
      </c>
      <c r="C17" s="40" t="s">
        <v>9</v>
      </c>
      <c r="D17" s="41">
        <f>75*1.09</f>
        <v>81.75</v>
      </c>
      <c r="E17" s="41" t="s">
        <v>76</v>
      </c>
    </row>
    <row r="18" spans="1:5" ht="20.25" x14ac:dyDescent="0.25">
      <c r="A18" s="31" t="s">
        <v>76</v>
      </c>
      <c r="B18" s="32"/>
      <c r="C18" s="32"/>
      <c r="D18" s="32"/>
      <c r="E18" s="32"/>
    </row>
    <row r="19" spans="1:5" ht="20.25" x14ac:dyDescent="0.3">
      <c r="A19" s="67" t="s">
        <v>26</v>
      </c>
      <c r="B19" s="42" t="s">
        <v>87</v>
      </c>
      <c r="C19" s="43" t="s">
        <v>9</v>
      </c>
      <c r="D19" s="35">
        <v>157.92000000000002</v>
      </c>
      <c r="E19" s="35">
        <v>45.92</v>
      </c>
    </row>
    <row r="20" spans="1:5" ht="20.25" x14ac:dyDescent="0.3">
      <c r="A20" s="67"/>
      <c r="B20" s="26" t="s">
        <v>88</v>
      </c>
      <c r="C20" s="29" t="s">
        <v>9</v>
      </c>
      <c r="D20" s="28">
        <v>77.28</v>
      </c>
      <c r="E20" s="28" t="s">
        <v>76</v>
      </c>
    </row>
    <row r="21" spans="1:5" ht="20.25" x14ac:dyDescent="0.3">
      <c r="A21" s="67"/>
      <c r="B21" s="26" t="s">
        <v>89</v>
      </c>
      <c r="C21" s="27" t="s">
        <v>9</v>
      </c>
      <c r="D21" s="28">
        <f>105*1.09</f>
        <v>114.45</v>
      </c>
      <c r="E21" s="28" t="s">
        <v>76</v>
      </c>
    </row>
    <row r="22" spans="1:5" ht="23.25" x14ac:dyDescent="0.3">
      <c r="A22" s="67"/>
      <c r="B22" s="26" t="s">
        <v>90</v>
      </c>
      <c r="C22" s="27" t="s">
        <v>9</v>
      </c>
      <c r="D22" s="28">
        <v>129.92000000000002</v>
      </c>
      <c r="E22" s="28">
        <v>31.360000000000003</v>
      </c>
    </row>
    <row r="23" spans="1:5" ht="20.25" x14ac:dyDescent="0.3">
      <c r="A23" s="67"/>
      <c r="B23" s="26" t="s">
        <v>74</v>
      </c>
      <c r="C23" s="27" t="s">
        <v>91</v>
      </c>
      <c r="D23" s="28">
        <v>118.72000000000001</v>
      </c>
      <c r="E23" s="28">
        <v>20.160000000000004</v>
      </c>
    </row>
    <row r="24" spans="1:5" ht="20.25" x14ac:dyDescent="0.3">
      <c r="A24" s="67"/>
      <c r="B24" s="26" t="s">
        <v>92</v>
      </c>
      <c r="C24" s="27" t="s">
        <v>9</v>
      </c>
      <c r="D24" s="28">
        <v>122.08000000000001</v>
      </c>
      <c r="E24" s="28">
        <v>24.64</v>
      </c>
    </row>
    <row r="25" spans="1:5" ht="20.25" x14ac:dyDescent="0.3">
      <c r="A25" s="67"/>
      <c r="B25" s="39" t="s">
        <v>93</v>
      </c>
      <c r="C25" s="40" t="s">
        <v>94</v>
      </c>
      <c r="D25" s="41">
        <v>132.16000000000003</v>
      </c>
      <c r="E25" s="41">
        <v>33.6</v>
      </c>
    </row>
    <row r="26" spans="1:5" ht="20.25" x14ac:dyDescent="0.25">
      <c r="A26" s="31" t="s">
        <v>76</v>
      </c>
      <c r="B26" s="32"/>
      <c r="C26" s="32"/>
      <c r="D26" s="32"/>
      <c r="E26" s="32"/>
    </row>
    <row r="27" spans="1:5" ht="20.25" x14ac:dyDescent="0.3">
      <c r="A27" s="67" t="s">
        <v>95</v>
      </c>
      <c r="B27" s="42" t="s">
        <v>96</v>
      </c>
      <c r="C27" s="34" t="s">
        <v>9</v>
      </c>
      <c r="D27" s="35">
        <f>39*1.09</f>
        <v>42.510000000000005</v>
      </c>
      <c r="E27" s="35"/>
    </row>
    <row r="28" spans="1:5" ht="20.25" x14ac:dyDescent="0.3">
      <c r="A28" s="67"/>
      <c r="B28" s="26" t="s">
        <v>97</v>
      </c>
      <c r="C28" s="27" t="s">
        <v>9</v>
      </c>
      <c r="D28" s="35">
        <f>39*1.09</f>
        <v>42.510000000000005</v>
      </c>
      <c r="E28" s="28" t="s">
        <v>76</v>
      </c>
    </row>
    <row r="29" spans="1:5" ht="20.25" x14ac:dyDescent="0.3">
      <c r="A29" s="67"/>
      <c r="B29" s="26" t="s">
        <v>98</v>
      </c>
      <c r="C29" s="27" t="s">
        <v>9</v>
      </c>
      <c r="D29" s="28">
        <v>45.92</v>
      </c>
      <c r="E29" s="28" t="s">
        <v>76</v>
      </c>
    </row>
    <row r="30" spans="1:5" ht="20.25" x14ac:dyDescent="0.3">
      <c r="A30" s="67"/>
      <c r="B30" s="26" t="s">
        <v>99</v>
      </c>
      <c r="C30" s="27" t="s">
        <v>9</v>
      </c>
      <c r="D30" s="28">
        <v>467.04</v>
      </c>
      <c r="E30" s="28">
        <v>338.24</v>
      </c>
    </row>
    <row r="31" spans="1:5" ht="20.25" x14ac:dyDescent="0.3">
      <c r="A31" s="67"/>
      <c r="B31" s="26" t="s">
        <v>100</v>
      </c>
      <c r="C31" s="27" t="s">
        <v>9</v>
      </c>
      <c r="D31" s="44">
        <v>369.6</v>
      </c>
      <c r="E31" s="44">
        <v>249.76000000000002</v>
      </c>
    </row>
    <row r="32" spans="1:5" ht="20.25" x14ac:dyDescent="0.3">
      <c r="A32" s="67"/>
      <c r="B32" s="26" t="s">
        <v>101</v>
      </c>
      <c r="C32" s="27" t="s">
        <v>9</v>
      </c>
      <c r="D32" s="28">
        <f>174*1.09</f>
        <v>189.66000000000003</v>
      </c>
      <c r="E32" s="28" t="s">
        <v>76</v>
      </c>
    </row>
    <row r="33" spans="1:5" ht="20.25" x14ac:dyDescent="0.3">
      <c r="A33" s="67"/>
      <c r="B33" s="26" t="s">
        <v>102</v>
      </c>
      <c r="C33" s="27" t="s">
        <v>103</v>
      </c>
      <c r="D33" s="28">
        <v>5</v>
      </c>
      <c r="E33" s="28" t="s">
        <v>76</v>
      </c>
    </row>
    <row r="34" spans="1:5" ht="20.25" x14ac:dyDescent="0.3">
      <c r="A34" s="67"/>
      <c r="B34" s="26" t="s">
        <v>104</v>
      </c>
      <c r="C34" s="27" t="s">
        <v>9</v>
      </c>
      <c r="D34" s="28">
        <v>7</v>
      </c>
      <c r="E34" s="28" t="s">
        <v>76</v>
      </c>
    </row>
    <row r="35" spans="1:5" ht="20.25" x14ac:dyDescent="0.3">
      <c r="A35" s="67"/>
      <c r="B35" s="26" t="s">
        <v>105</v>
      </c>
      <c r="C35" s="27" t="s">
        <v>106</v>
      </c>
      <c r="D35" s="28">
        <v>10</v>
      </c>
      <c r="E35" s="28" t="s">
        <v>76</v>
      </c>
    </row>
    <row r="36" spans="1:5" ht="20.25" x14ac:dyDescent="0.3">
      <c r="A36" s="67"/>
      <c r="B36" s="26" t="s">
        <v>107</v>
      </c>
      <c r="C36" s="27" t="s">
        <v>9</v>
      </c>
      <c r="D36" s="28">
        <v>11</v>
      </c>
      <c r="E36" s="28" t="s">
        <v>76</v>
      </c>
    </row>
    <row r="37" spans="1:5" ht="20.25" x14ac:dyDescent="0.3">
      <c r="A37" s="67"/>
      <c r="B37" s="39" t="s">
        <v>108</v>
      </c>
      <c r="C37" s="40" t="s">
        <v>9</v>
      </c>
      <c r="D37" s="41">
        <f>87*1.09</f>
        <v>94.830000000000013</v>
      </c>
      <c r="E37" s="41" t="s">
        <v>76</v>
      </c>
    </row>
    <row r="38" spans="1:5" ht="20.25" x14ac:dyDescent="0.25">
      <c r="A38" s="31" t="s">
        <v>76</v>
      </c>
      <c r="B38" s="32"/>
      <c r="C38" s="32"/>
      <c r="D38" s="32"/>
      <c r="E38" s="32"/>
    </row>
    <row r="39" spans="1:5" ht="40.5" x14ac:dyDescent="0.25">
      <c r="A39" s="67" t="s">
        <v>109</v>
      </c>
      <c r="B39" s="33" t="s">
        <v>55</v>
      </c>
      <c r="C39" s="42" t="s">
        <v>110</v>
      </c>
      <c r="D39" s="45">
        <v>4032</v>
      </c>
      <c r="E39" s="45" t="s">
        <v>76</v>
      </c>
    </row>
    <row r="40" spans="1:5" ht="40.5" x14ac:dyDescent="0.25">
      <c r="A40" s="67"/>
      <c r="B40" s="46" t="s">
        <v>111</v>
      </c>
      <c r="C40" s="39" t="s">
        <v>110</v>
      </c>
      <c r="D40" s="47">
        <v>13440</v>
      </c>
      <c r="E40" s="47"/>
    </row>
    <row r="41" spans="1:5" ht="20.25" x14ac:dyDescent="0.25">
      <c r="A41" s="48" t="s">
        <v>76</v>
      </c>
      <c r="B41" s="49"/>
      <c r="C41" s="49"/>
      <c r="D41" s="49"/>
      <c r="E41" s="49"/>
    </row>
    <row r="42" spans="1:5" ht="20.25" x14ac:dyDescent="0.25">
      <c r="A42" s="63" t="s">
        <v>112</v>
      </c>
      <c r="B42" s="42" t="s">
        <v>58</v>
      </c>
      <c r="C42" s="42" t="s">
        <v>9</v>
      </c>
      <c r="D42" s="50">
        <v>142</v>
      </c>
      <c r="E42" s="50"/>
    </row>
    <row r="43" spans="1:5" ht="20.25" x14ac:dyDescent="0.3">
      <c r="A43" s="64"/>
      <c r="B43" s="26" t="s">
        <v>59</v>
      </c>
      <c r="C43" s="51" t="s">
        <v>9</v>
      </c>
      <c r="D43" s="28">
        <v>287.84000000000003</v>
      </c>
      <c r="E43" s="28" t="s">
        <v>76</v>
      </c>
    </row>
    <row r="44" spans="1:5" ht="20.25" x14ac:dyDescent="0.3">
      <c r="A44" s="64"/>
      <c r="B44" s="26" t="s">
        <v>60</v>
      </c>
      <c r="C44" s="51" t="s">
        <v>9</v>
      </c>
      <c r="D44" s="44">
        <v>595.84</v>
      </c>
      <c r="E44" s="44" t="s">
        <v>76</v>
      </c>
    </row>
    <row r="45" spans="1:5" ht="20.25" x14ac:dyDescent="0.3">
      <c r="A45" s="64"/>
      <c r="B45" s="26" t="s">
        <v>113</v>
      </c>
      <c r="C45" s="51" t="s">
        <v>9</v>
      </c>
      <c r="D45" s="30">
        <v>243</v>
      </c>
      <c r="E45" s="30"/>
    </row>
    <row r="46" spans="1:5" ht="41.25" thickBot="1" x14ac:dyDescent="0.3">
      <c r="A46" s="65"/>
      <c r="B46" s="52" t="s">
        <v>61</v>
      </c>
      <c r="C46" s="53" t="s">
        <v>9</v>
      </c>
      <c r="D46" s="54">
        <v>759.36000000000013</v>
      </c>
      <c r="E46" s="54" t="s">
        <v>76</v>
      </c>
    </row>
  </sheetData>
  <mergeCells count="6">
    <mergeCell ref="A42:A46"/>
    <mergeCell ref="A2:A7"/>
    <mergeCell ref="A9:A17"/>
    <mergeCell ref="A19:A25"/>
    <mergeCell ref="A27:A37"/>
    <mergeCell ref="A39:A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Tarifas Nanotecnologia</vt:lpstr>
      <vt:lpstr>Tarifas Biotecnologia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I2T2</dc:creator>
  <cp:lastModifiedBy>I2T2</cp:lastModifiedBy>
  <dcterms:created xsi:type="dcterms:W3CDTF">2023-07-24T18:04:05Z</dcterms:created>
  <dcterms:modified xsi:type="dcterms:W3CDTF">2023-07-28T20:31:50Z</dcterms:modified>
</cp:coreProperties>
</file>